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M:\Dossier TARIFS\"/>
    </mc:Choice>
  </mc:AlternateContent>
  <xr:revisionPtr revIDLastSave="0" documentId="8_{C1917E5B-856A-431C-86C0-4DD5E8E1D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Coef">Feuil1!$C$26:$D$39</definedName>
    <definedName name="coef2">Feuil1!$D$26:$F$39</definedName>
    <definedName name="coef3">Feuil1!$C$26:$F$39</definedName>
    <definedName name="coef4">Feuil1!$F$26:$G$39</definedName>
    <definedName name="DP">Feuil1!$AB$6:$AF$20</definedName>
    <definedName name="Qoef">Feuil1!$R$6:$S$19</definedName>
    <definedName name="regime">Feuil1!$L$9:$N$12</definedName>
    <definedName name="_xlnm.Print_Area" localSheetId="0">Feuil1!$A$1:$O$42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AD9" i="1" s="1"/>
  <c r="AD10" i="1" s="1"/>
  <c r="S10" i="1" l="1"/>
  <c r="L18" i="1" s="1"/>
  <c r="AC31" i="1" l="1"/>
  <c r="AC32" i="1"/>
  <c r="AC33" i="1"/>
  <c r="AC34" i="1"/>
  <c r="AC30" i="1"/>
  <c r="AC26" i="1"/>
  <c r="AC27" i="1"/>
  <c r="AC28" i="1"/>
  <c r="AC29" i="1"/>
  <c r="AC25" i="1"/>
  <c r="AC36" i="1" l="1"/>
  <c r="I18" i="1" s="1"/>
  <c r="C18" i="1"/>
  <c r="C21" i="1" l="1"/>
  <c r="AE18" i="1"/>
  <c r="AE19" i="1" s="1"/>
  <c r="AE20" i="1" s="1"/>
  <c r="AF18" i="1"/>
  <c r="AF19" i="1" s="1"/>
  <c r="AF20" i="1" s="1"/>
  <c r="AD18" i="1"/>
  <c r="AD19" i="1" s="1"/>
  <c r="AD20" i="1" s="1"/>
  <c r="AE12" i="1"/>
  <c r="AE13" i="1" s="1"/>
  <c r="AE14" i="1" s="1"/>
  <c r="AE15" i="1" s="1"/>
  <c r="AE16" i="1" s="1"/>
  <c r="AF12" i="1"/>
  <c r="AF13" i="1" s="1"/>
  <c r="AF14" i="1" s="1"/>
  <c r="AF15" i="1" s="1"/>
  <c r="AF16" i="1" s="1"/>
  <c r="AD12" i="1"/>
  <c r="AD13" i="1" s="1"/>
  <c r="AD14" i="1" s="1"/>
  <c r="AD15" i="1" s="1"/>
  <c r="AD16" i="1" s="1"/>
  <c r="AE8" i="1"/>
  <c r="AE9" i="1" s="1"/>
  <c r="AE10" i="1" s="1"/>
  <c r="AF8" i="1"/>
  <c r="AF9" i="1" s="1"/>
  <c r="AF10" i="1" s="1"/>
  <c r="F39" i="1" l="1"/>
  <c r="G39" i="1" s="1"/>
  <c r="F28" i="1" l="1"/>
  <c r="F32" i="1"/>
  <c r="G32" i="1" s="1"/>
  <c r="F36" i="1"/>
  <c r="G36" i="1" s="1"/>
  <c r="F27" i="1"/>
  <c r="G27" i="1" s="1"/>
  <c r="F31" i="1"/>
  <c r="G31" i="1" s="1"/>
  <c r="F29" i="1"/>
  <c r="G29" i="1" s="1"/>
  <c r="F33" i="1"/>
  <c r="G33" i="1" s="1"/>
  <c r="F37" i="1"/>
  <c r="G37" i="1" s="1"/>
  <c r="F26" i="1"/>
  <c r="F30" i="1"/>
  <c r="G30" i="1" s="1"/>
  <c r="F34" i="1"/>
  <c r="G34" i="1" s="1"/>
  <c r="F38" i="1"/>
  <c r="G38" i="1" s="1"/>
  <c r="F35" i="1"/>
  <c r="G35" i="1" s="1"/>
  <c r="K22" i="1" l="1"/>
  <c r="G28" i="1"/>
  <c r="G26" i="1"/>
  <c r="N22" i="1" l="1"/>
  <c r="N23" i="1"/>
  <c r="N26" i="1" l="1"/>
  <c r="N29" i="1"/>
  <c r="N28" i="1"/>
  <c r="N30" i="1" l="1"/>
  <c r="N31" i="1" s="1"/>
  <c r="N32" i="1" s="1"/>
  <c r="N33" i="1" s="1"/>
  <c r="N34" i="1" s="1"/>
  <c r="N35" i="1" s="1"/>
  <c r="N36" i="1" s="1"/>
  <c r="N37" i="1" s="1"/>
  <c r="N39" i="1" l="1"/>
</calcChain>
</file>

<file path=xl/sharedStrings.xml><?xml version="1.0" encoding="utf-8"?>
<sst xmlns="http://schemas.openxmlformats.org/spreadsheetml/2006/main" count="99" uniqueCount="70">
  <si>
    <t>Salaire  et assimilés Monsieur</t>
  </si>
  <si>
    <t>Salaire  et assimilés Madame</t>
  </si>
  <si>
    <t>Revenius fonciers nets</t>
  </si>
  <si>
    <t>Pension alimentaire versée</t>
  </si>
  <si>
    <t>Alloction familiale perçue</t>
  </si>
  <si>
    <t>Revenus de solidarité perçus</t>
  </si>
  <si>
    <t>Pension alimentaire perçue</t>
  </si>
  <si>
    <t>Salaire  et assimilés Autres</t>
  </si>
  <si>
    <t>Revenus de capitaux déclarés</t>
  </si>
  <si>
    <t>Nombre de personne au foyer fiscal</t>
  </si>
  <si>
    <t>Monsieur</t>
  </si>
  <si>
    <t>Madame</t>
  </si>
  <si>
    <t>Enfant1</t>
  </si>
  <si>
    <t>Enfant2</t>
  </si>
  <si>
    <t>Enfant3</t>
  </si>
  <si>
    <t>Enfant4</t>
  </si>
  <si>
    <t>Revenus des professions non salarié</t>
  </si>
  <si>
    <t>Revenus Agricoles</t>
  </si>
  <si>
    <t>Nombre de personnes</t>
  </si>
  <si>
    <t>REVENUS RETENUS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</si>
  <si>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</si>
  <si>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</si>
  <si>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</si>
  <si>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</si>
  <si>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</si>
  <si>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</si>
  <si>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</si>
  <si>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</si>
  <si>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</si>
  <si>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</si>
  <si>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</si>
  <si>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</si>
  <si>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</si>
  <si>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</si>
  <si>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QF</t>
  </si>
  <si>
    <t>Barême applicable</t>
  </si>
  <si>
    <t>Coeficient</t>
  </si>
  <si>
    <t>Familial</t>
  </si>
  <si>
    <t>Regime alimentaire</t>
  </si>
  <si>
    <t>Ext</t>
  </si>
  <si>
    <t>DP3</t>
  </si>
  <si>
    <t>DP4</t>
  </si>
  <si>
    <t>DP5</t>
  </si>
  <si>
    <t>Régime alimentaire</t>
  </si>
  <si>
    <t>EXT</t>
  </si>
  <si>
    <t>Contribution</t>
  </si>
  <si>
    <t>sept</t>
  </si>
  <si>
    <t>oct</t>
  </si>
  <si>
    <t>Nov</t>
  </si>
  <si>
    <t>dec</t>
  </si>
  <si>
    <t>janv</t>
  </si>
  <si>
    <t>fev</t>
  </si>
  <si>
    <t>mars</t>
  </si>
  <si>
    <t>avril</t>
  </si>
  <si>
    <t>mai</t>
  </si>
  <si>
    <t>juin</t>
  </si>
  <si>
    <t>hors frais annexes</t>
  </si>
  <si>
    <t>Total des PRM/mensuel</t>
  </si>
  <si>
    <t>Données à saisir</t>
  </si>
  <si>
    <t>Cout global année (hs frais ann.)</t>
  </si>
  <si>
    <t>"x" sélection du régime</t>
  </si>
  <si>
    <t>Enfant5</t>
  </si>
  <si>
    <t>Enfant6</t>
  </si>
  <si>
    <t>Enfant7</t>
  </si>
  <si>
    <t>Enfant8</t>
  </si>
  <si>
    <t>Quotient Familial</t>
  </si>
  <si>
    <t>Calculez l'estimation de votre contribution annuelle hors frais annexes</t>
  </si>
  <si>
    <t>Ce tableau est une aide au calcul de votre contribution annuelle, et n'a aucune valeur contractuelle</t>
  </si>
  <si>
    <t>sur l'année scolaire 2024-2025</t>
  </si>
  <si>
    <t>Personne au foyer fiscal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</si>
</sst>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stellar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rgb="FF00B0F0"/>
      <name val="Comic Sans MS"/>
      <family val="4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5" fontId="2" fillId="0" borderId="1" xfId="1" applyNumberFormat="1" applyFont="1" applyBorder="1" applyAlignme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164" fontId="0" fillId="2" borderId="4" xfId="1" applyFont="1" applyFill="1" applyBorder="1"/>
    <xf numFmtId="0" fontId="0" fillId="2" borderId="5" xfId="0" applyFill="1" applyBorder="1"/>
    <xf numFmtId="164" fontId="0" fillId="2" borderId="6" xfId="1" applyFont="1" applyFill="1" applyBorder="1"/>
    <xf numFmtId="0" fontId="0" fillId="2" borderId="7" xfId="0" applyFill="1" applyBorder="1"/>
    <xf numFmtId="164" fontId="2" fillId="0" borderId="1" xfId="0" applyNumberFormat="1" applyFont="1" applyBorder="1"/>
    <xf numFmtId="164" fontId="0" fillId="0" borderId="0" xfId="1" applyFont="1" applyFill="1"/>
    <xf numFmtId="164" fontId="2" fillId="0" borderId="1" xfId="1" applyFont="1" applyBorder="1"/>
    <xf numFmtId="164" fontId="5" fillId="0" borderId="1" xfId="1" applyFont="1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11" xfId="0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5" xfId="1" applyFont="1" applyBorder="1"/>
    <xf numFmtId="0" fontId="0" fillId="0" borderId="6" xfId="0" applyBorder="1"/>
    <xf numFmtId="0" fontId="0" fillId="0" borderId="12" xfId="0" applyBorder="1"/>
    <xf numFmtId="0" fontId="7" fillId="0" borderId="4" xfId="0" applyFont="1" applyBorder="1"/>
    <xf numFmtId="0" fontId="7" fillId="0" borderId="0" xfId="0" applyFont="1"/>
    <xf numFmtId="0" fontId="7" fillId="0" borderId="6" xfId="0" applyFont="1" applyBorder="1"/>
    <xf numFmtId="0" fontId="7" fillId="0" borderId="12" xfId="0" applyFont="1" applyBorder="1"/>
    <xf numFmtId="0" fontId="0" fillId="0" borderId="3" xfId="0" applyBorder="1"/>
    <xf numFmtId="0" fontId="0" fillId="0" borderId="7" xfId="0" applyBorder="1"/>
    <xf numFmtId="0" fontId="2" fillId="4" borderId="0" xfId="0" applyFont="1" applyFill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1" applyFont="1" applyFill="1" applyBorder="1"/>
    <xf numFmtId="0" fontId="0" fillId="2" borderId="3" xfId="0" applyFill="1" applyBorder="1"/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166" fontId="0" fillId="0" borderId="0" xfId="0" applyNumberFormat="1"/>
    <xf numFmtId="166" fontId="0" fillId="0" borderId="12" xfId="0" applyNumberFormat="1" applyBorder="1"/>
    <xf numFmtId="164" fontId="6" fillId="3" borderId="0" xfId="1" applyFont="1" applyFill="1" applyBorder="1" applyAlignment="1">
      <alignment horizontal="center"/>
    </xf>
    <xf numFmtId="164" fontId="0" fillId="4" borderId="3" xfId="1" applyFont="1" applyFill="1" applyBorder="1" applyProtection="1">
      <protection locked="0"/>
    </xf>
    <xf numFmtId="164" fontId="0" fillId="4" borderId="5" xfId="1" applyFont="1" applyFill="1" applyBorder="1" applyProtection="1">
      <protection locked="0"/>
    </xf>
    <xf numFmtId="164" fontId="0" fillId="4" borderId="7" xfId="1" applyFont="1" applyFill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12" fillId="0" borderId="0" xfId="0" applyFont="1"/>
    <xf numFmtId="2" fontId="11" fillId="0" borderId="0" xfId="0" applyNumberFormat="1" applyFont="1"/>
    <xf numFmtId="0" fontId="3" fillId="0" borderId="0" xfId="0" applyFont="1"/>
    <xf numFmtId="0" fontId="3" fillId="5" borderId="0" xfId="0" applyFont="1" applyFill="1"/>
    <xf numFmtId="0" fontId="13" fillId="5" borderId="0" xfId="0" applyFont="1" applyFill="1" applyAlignment="1">
      <alignment horizontal="center"/>
    </xf>
    <xf numFmtId="164" fontId="3" fillId="5" borderId="0" xfId="1" applyFont="1" applyFill="1" applyBorder="1"/>
    <xf numFmtId="164" fontId="3" fillId="6" borderId="0" xfId="1" applyFont="1" applyFill="1" applyBorder="1"/>
    <xf numFmtId="164" fontId="3" fillId="5" borderId="0" xfId="0" applyNumberFormat="1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4</xdr:row>
      <xdr:rowOff>52918</xdr:rowOff>
    </xdr:from>
    <xdr:to>
      <xdr:col>14</xdr:col>
      <xdr:colOff>201083</xdr:colOff>
      <xdr:row>40</xdr:row>
      <xdr:rowOff>137584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583" y="1957918"/>
          <a:ext cx="9990667" cy="7006166"/>
        </a:xfrm>
        <a:prstGeom prst="roundRect">
          <a:avLst>
            <a:gd name="adj" fmla="val 2978"/>
          </a:avLst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0"/>
  <sheetViews>
    <sheetView showGridLines="0" tabSelected="1" zoomScale="90" zoomScaleNormal="90" workbookViewId="0">
      <selection activeCell="C7" sqref="C7"/>
    </sheetView>
  </sheetViews>
  <sheetFormatPr baseColWidth="10" defaultRowHeight="15" x14ac:dyDescent="0.25"/>
  <cols>
    <col min="1" max="1" width="4.140625" customWidth="1"/>
    <col min="2" max="2" width="34.28515625" bestFit="1" customWidth="1"/>
    <col min="3" max="3" width="21" customWidth="1"/>
    <col min="4" max="4" width="2.7109375" bestFit="1" customWidth="1"/>
    <col min="7" max="7" width="5" customWidth="1"/>
    <col min="8" max="8" width="4.42578125" bestFit="1" customWidth="1"/>
    <col min="10" max="10" width="20.28515625" customWidth="1"/>
    <col min="11" max="11" width="11" customWidth="1"/>
    <col min="12" max="12" width="4.28515625" customWidth="1"/>
    <col min="13" max="13" width="4.42578125" bestFit="1" customWidth="1"/>
    <col min="14" max="14" width="12.28515625" customWidth="1"/>
    <col min="15" max="15" width="3.42578125" customWidth="1"/>
    <col min="16" max="16" width="4.28515625" customWidth="1"/>
    <col min="17" max="17" width="11.42578125" style="47"/>
    <col min="18" max="18" width="2.7109375" style="47" bestFit="1" customWidth="1"/>
    <col min="19" max="19" width="14.28515625" style="47" bestFit="1" customWidth="1"/>
    <col min="20" max="25" width="14.28515625" style="47" customWidth="1"/>
    <col min="26" max="26" width="11.42578125" style="47" customWidth="1"/>
    <col min="27" max="27" width="11.42578125" style="51"/>
    <col min="28" max="28" width="2.7109375" style="51" bestFit="1" customWidth="1"/>
    <col min="29" max="33" width="11.42578125" style="51"/>
    <col min="34" max="35" width="11.42578125" style="47"/>
  </cols>
  <sheetData>
    <row r="1" spans="1:37" ht="33" x14ac:dyDescent="0.6">
      <c r="B1" s="57" t="s">
        <v>66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7" ht="33" x14ac:dyDescent="0.6">
      <c r="A2" s="57" t="s">
        <v>68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46"/>
    </row>
    <row r="3" spans="1:37" x14ac:dyDescent="0.25">
      <c r="AA3" s="52"/>
      <c r="AB3" s="52"/>
      <c r="AC3" s="52"/>
      <c r="AD3" s="52"/>
      <c r="AE3" s="52"/>
      <c r="AF3" s="52"/>
      <c r="AG3" s="52"/>
      <c r="AH3" s="48"/>
      <c r="AJ3" s="47"/>
      <c r="AK3" s="47"/>
    </row>
    <row r="4" spans="1:37" x14ac:dyDescent="0.25">
      <c r="B4" s="28" t="s">
        <v>58</v>
      </c>
      <c r="E4" s="49" t="s">
        <v>67</v>
      </c>
      <c r="F4" s="49"/>
      <c r="G4" s="49"/>
      <c r="H4" s="49"/>
      <c r="I4" s="49"/>
      <c r="J4" s="49"/>
      <c r="AA4" s="52"/>
      <c r="AB4" s="52"/>
      <c r="AC4" s="52"/>
      <c r="AD4" s="52"/>
      <c r="AE4" s="52"/>
      <c r="AF4" s="52"/>
      <c r="AG4" s="52"/>
      <c r="AH4" s="48"/>
      <c r="AJ4" s="47"/>
      <c r="AK4" s="47"/>
    </row>
    <row r="5" spans="1:37" x14ac:dyDescent="0.25">
      <c r="AA5" s="52"/>
      <c r="AB5" s="52"/>
      <c r="AC5" s="52"/>
      <c r="AD5" s="52"/>
      <c r="AE5" s="52"/>
      <c r="AF5" s="52"/>
      <c r="AG5" s="52"/>
      <c r="AH5" s="48"/>
      <c r="AJ5" s="47"/>
      <c r="AK5" s="47"/>
    </row>
    <row r="6" spans="1:37" x14ac:dyDescent="0.25">
      <c r="B6" s="15" t="s">
        <v>0</v>
      </c>
      <c r="C6" s="40"/>
      <c r="F6" s="15" t="s">
        <v>69</v>
      </c>
      <c r="G6" s="16"/>
      <c r="H6" s="16"/>
      <c r="I6" s="26"/>
      <c r="L6" s="66" t="s">
        <v>38</v>
      </c>
      <c r="M6" s="67"/>
      <c r="N6" s="68"/>
      <c r="S6" s="51"/>
      <c r="T6" s="51"/>
      <c r="AA6" s="52"/>
      <c r="AB6" s="52"/>
      <c r="AC6" s="53" t="s">
        <v>44</v>
      </c>
      <c r="AD6" s="53" t="s">
        <v>40</v>
      </c>
      <c r="AE6" s="53" t="s">
        <v>41</v>
      </c>
      <c r="AF6" s="53" t="s">
        <v>42</v>
      </c>
      <c r="AG6" s="52"/>
      <c r="AH6" s="48"/>
      <c r="AJ6" s="47"/>
      <c r="AK6" s="47"/>
    </row>
    <row r="7" spans="1:37" x14ac:dyDescent="0.25">
      <c r="B7" s="4" t="s">
        <v>1</v>
      </c>
      <c r="C7" s="41"/>
      <c r="F7" s="4" t="s">
        <v>10</v>
      </c>
      <c r="G7" s="43"/>
      <c r="I7" s="5"/>
      <c r="L7" s="4"/>
      <c r="N7" s="5"/>
      <c r="S7" s="51"/>
      <c r="T7" s="51"/>
      <c r="AA7" s="52"/>
      <c r="AB7" s="52" t="s">
        <v>20</v>
      </c>
      <c r="AC7" s="54">
        <v>0</v>
      </c>
      <c r="AD7" s="55">
        <v>729</v>
      </c>
      <c r="AE7" s="55">
        <v>906</v>
      </c>
      <c r="AF7" s="55">
        <v>111</v>
      </c>
      <c r="AG7" s="52"/>
      <c r="AH7" s="48"/>
      <c r="AJ7" s="47"/>
      <c r="AK7" s="47"/>
    </row>
    <row r="8" spans="1:37" x14ac:dyDescent="0.25">
      <c r="B8" s="4" t="s">
        <v>7</v>
      </c>
      <c r="C8" s="41"/>
      <c r="F8" s="4" t="s">
        <v>11</v>
      </c>
      <c r="G8" s="43"/>
      <c r="I8" s="5"/>
      <c r="L8" s="22" t="s">
        <v>60</v>
      </c>
      <c r="N8" s="5"/>
      <c r="S8" s="51"/>
      <c r="T8" s="51"/>
      <c r="AA8" s="52"/>
      <c r="AB8" s="52" t="s">
        <v>21</v>
      </c>
      <c r="AC8" s="54">
        <v>0</v>
      </c>
      <c r="AD8" s="56">
        <f>+AD7</f>
        <v>729</v>
      </c>
      <c r="AE8" s="56">
        <f t="shared" ref="AE8:AF8" si="0">+AE7</f>
        <v>906</v>
      </c>
      <c r="AF8" s="56">
        <f t="shared" si="0"/>
        <v>111</v>
      </c>
      <c r="AG8" s="52"/>
      <c r="AH8" s="48"/>
      <c r="AJ8" s="47"/>
      <c r="AK8" s="47"/>
    </row>
    <row r="9" spans="1:37" x14ac:dyDescent="0.25">
      <c r="B9" s="4" t="s">
        <v>16</v>
      </c>
      <c r="C9" s="41"/>
      <c r="F9" s="4" t="s">
        <v>12</v>
      </c>
      <c r="G9" s="43"/>
      <c r="H9" s="32"/>
      <c r="I9" s="5"/>
      <c r="L9" s="44"/>
      <c r="M9" s="70" t="s">
        <v>39</v>
      </c>
      <c r="N9" s="71"/>
      <c r="S9" s="51"/>
      <c r="T9" s="51"/>
      <c r="AA9" s="52"/>
      <c r="AB9" s="52" t="s">
        <v>22</v>
      </c>
      <c r="AC9" s="54">
        <v>0</v>
      </c>
      <c r="AD9" s="56">
        <f t="shared" ref="AD9:AD10" si="1">+AD8</f>
        <v>729</v>
      </c>
      <c r="AE9" s="56">
        <f t="shared" ref="AE9:AE10" si="2">+AE8</f>
        <v>906</v>
      </c>
      <c r="AF9" s="56">
        <f t="shared" ref="AF9:AF10" si="3">+AF8</f>
        <v>111</v>
      </c>
      <c r="AG9" s="52"/>
      <c r="AH9" s="48"/>
      <c r="AJ9" s="47"/>
      <c r="AK9" s="47"/>
    </row>
    <row r="10" spans="1:37" x14ac:dyDescent="0.25">
      <c r="B10" s="4" t="s">
        <v>17</v>
      </c>
      <c r="C10" s="41"/>
      <c r="F10" s="4" t="s">
        <v>13</v>
      </c>
      <c r="G10" s="43"/>
      <c r="H10" s="32"/>
      <c r="I10" s="5"/>
      <c r="L10" s="44"/>
      <c r="M10" s="70" t="s">
        <v>40</v>
      </c>
      <c r="N10" s="71"/>
      <c r="S10" s="51">
        <f>COUNTA(L9:L12)</f>
        <v>0</v>
      </c>
      <c r="T10" s="51"/>
      <c r="AA10" s="52"/>
      <c r="AB10" s="52" t="s">
        <v>23</v>
      </c>
      <c r="AC10" s="54">
        <v>0</v>
      </c>
      <c r="AD10" s="56">
        <f t="shared" si="1"/>
        <v>729</v>
      </c>
      <c r="AE10" s="56">
        <f t="shared" si="2"/>
        <v>906</v>
      </c>
      <c r="AF10" s="56">
        <f t="shared" si="3"/>
        <v>111</v>
      </c>
      <c r="AG10" s="52"/>
      <c r="AH10" s="48"/>
      <c r="AJ10" s="47"/>
      <c r="AK10" s="47"/>
    </row>
    <row r="11" spans="1:37" x14ac:dyDescent="0.25">
      <c r="B11" s="4" t="s">
        <v>2</v>
      </c>
      <c r="C11" s="41"/>
      <c r="F11" s="4" t="s">
        <v>14</v>
      </c>
      <c r="G11" s="43"/>
      <c r="H11" s="32"/>
      <c r="I11" s="5"/>
      <c r="L11" s="44"/>
      <c r="M11" s="70" t="s">
        <v>41</v>
      </c>
      <c r="N11" s="71"/>
      <c r="S11" s="51"/>
      <c r="T11" s="51"/>
      <c r="AA11" s="52"/>
      <c r="AB11" s="52" t="s">
        <v>24</v>
      </c>
      <c r="AC11" s="54">
        <v>0</v>
      </c>
      <c r="AD11" s="55">
        <v>874</v>
      </c>
      <c r="AE11" s="55">
        <v>1051</v>
      </c>
      <c r="AF11" s="55">
        <v>1275</v>
      </c>
      <c r="AG11" s="52"/>
      <c r="AH11" s="48"/>
      <c r="AJ11" s="47"/>
      <c r="AK11" s="47"/>
    </row>
    <row r="12" spans="1:37" x14ac:dyDescent="0.25">
      <c r="B12" s="4" t="s">
        <v>8</v>
      </c>
      <c r="C12" s="41"/>
      <c r="F12" s="4" t="s">
        <v>15</v>
      </c>
      <c r="G12" s="43"/>
      <c r="H12" s="32"/>
      <c r="I12" s="5"/>
      <c r="L12" s="44"/>
      <c r="M12" s="70" t="s">
        <v>42</v>
      </c>
      <c r="N12" s="71"/>
      <c r="S12" s="51"/>
      <c r="T12" s="51"/>
      <c r="AA12" s="52"/>
      <c r="AB12" s="52" t="s">
        <v>25</v>
      </c>
      <c r="AC12" s="54">
        <v>0</v>
      </c>
      <c r="AD12" s="56">
        <f>+AD11</f>
        <v>874</v>
      </c>
      <c r="AE12" s="56">
        <f t="shared" ref="AE12:AF12" si="4">+AE11</f>
        <v>1051</v>
      </c>
      <c r="AF12" s="56">
        <f t="shared" si="4"/>
        <v>1275</v>
      </c>
      <c r="AG12" s="52"/>
      <c r="AH12" s="48"/>
      <c r="AJ12" s="47"/>
      <c r="AK12" s="47"/>
    </row>
    <row r="13" spans="1:37" x14ac:dyDescent="0.25">
      <c r="B13" s="4" t="s">
        <v>6</v>
      </c>
      <c r="C13" s="41"/>
      <c r="F13" s="4" t="s">
        <v>61</v>
      </c>
      <c r="G13" s="43"/>
      <c r="H13" s="32"/>
      <c r="I13" s="5"/>
      <c r="L13" s="4"/>
      <c r="N13" s="5"/>
      <c r="AA13" s="52"/>
      <c r="AB13" s="52" t="s">
        <v>26</v>
      </c>
      <c r="AC13" s="54">
        <v>0</v>
      </c>
      <c r="AD13" s="56">
        <f t="shared" ref="AD13:AD16" si="5">+AD12</f>
        <v>874</v>
      </c>
      <c r="AE13" s="56">
        <f t="shared" ref="AE13:AE16" si="6">+AE12</f>
        <v>1051</v>
      </c>
      <c r="AF13" s="56">
        <f t="shared" ref="AF13:AF16" si="7">+AF12</f>
        <v>1275</v>
      </c>
      <c r="AG13" s="52"/>
      <c r="AH13" s="48"/>
      <c r="AJ13" s="47"/>
      <c r="AK13" s="47"/>
    </row>
    <row r="14" spans="1:37" x14ac:dyDescent="0.25">
      <c r="B14" s="4" t="s">
        <v>3</v>
      </c>
      <c r="C14" s="41"/>
      <c r="F14" s="4" t="s">
        <v>62</v>
      </c>
      <c r="G14" s="43"/>
      <c r="H14" s="32"/>
      <c r="I14" s="5"/>
      <c r="L14" s="4"/>
      <c r="N14" s="5"/>
      <c r="AA14" s="52"/>
      <c r="AB14" s="52" t="s">
        <v>27</v>
      </c>
      <c r="AC14" s="54">
        <v>0</v>
      </c>
      <c r="AD14" s="56">
        <f t="shared" si="5"/>
        <v>874</v>
      </c>
      <c r="AE14" s="56">
        <f t="shared" si="6"/>
        <v>1051</v>
      </c>
      <c r="AF14" s="56">
        <f t="shared" si="7"/>
        <v>1275</v>
      </c>
      <c r="AG14" s="52"/>
      <c r="AH14" s="48"/>
      <c r="AJ14" s="47"/>
      <c r="AK14" s="47"/>
    </row>
    <row r="15" spans="1:37" x14ac:dyDescent="0.25">
      <c r="B15" s="4" t="s">
        <v>4</v>
      </c>
      <c r="C15" s="41"/>
      <c r="F15" s="4" t="s">
        <v>63</v>
      </c>
      <c r="G15" s="43"/>
      <c r="I15" s="5"/>
      <c r="L15" s="4"/>
      <c r="N15" s="5"/>
      <c r="AA15" s="52"/>
      <c r="AB15" s="52" t="s">
        <v>28</v>
      </c>
      <c r="AC15" s="54">
        <v>0</v>
      </c>
      <c r="AD15" s="56">
        <f t="shared" si="5"/>
        <v>874</v>
      </c>
      <c r="AE15" s="56">
        <f t="shared" si="6"/>
        <v>1051</v>
      </c>
      <c r="AF15" s="56">
        <f t="shared" si="7"/>
        <v>1275</v>
      </c>
      <c r="AG15" s="52"/>
      <c r="AH15" s="48"/>
      <c r="AJ15" s="47"/>
      <c r="AK15" s="47"/>
    </row>
    <row r="16" spans="1:37" x14ac:dyDescent="0.25">
      <c r="B16" s="20" t="s">
        <v>5</v>
      </c>
      <c r="C16" s="42"/>
      <c r="F16" s="20" t="s">
        <v>64</v>
      </c>
      <c r="G16" s="45"/>
      <c r="H16" s="21"/>
      <c r="I16" s="27"/>
      <c r="L16" s="20"/>
      <c r="M16" s="21"/>
      <c r="N16" s="27"/>
      <c r="AA16" s="52"/>
      <c r="AB16" s="52" t="s">
        <v>29</v>
      </c>
      <c r="AC16" s="54">
        <v>0</v>
      </c>
      <c r="AD16" s="56">
        <f t="shared" si="5"/>
        <v>874</v>
      </c>
      <c r="AE16" s="56">
        <f t="shared" si="6"/>
        <v>1051</v>
      </c>
      <c r="AF16" s="56">
        <f t="shared" si="7"/>
        <v>1275</v>
      </c>
      <c r="AG16" s="52"/>
      <c r="AH16" s="48"/>
      <c r="AJ16" s="47"/>
      <c r="AK16" s="47"/>
    </row>
    <row r="17" spans="2:37" ht="15.75" thickBot="1" x14ac:dyDescent="0.3">
      <c r="C17" s="11"/>
      <c r="AA17" s="52"/>
      <c r="AB17" s="52" t="s">
        <v>30</v>
      </c>
      <c r="AC17" s="54">
        <v>0</v>
      </c>
      <c r="AD17" s="55">
        <v>902</v>
      </c>
      <c r="AE17" s="55">
        <v>1085</v>
      </c>
      <c r="AF17" s="55">
        <v>1338</v>
      </c>
      <c r="AG17" s="52"/>
      <c r="AH17" s="48"/>
      <c r="AJ17" s="47"/>
      <c r="AK17" s="47"/>
    </row>
    <row r="18" spans="2:37" ht="15.75" thickBot="1" x14ac:dyDescent="0.3">
      <c r="B18" s="1" t="s">
        <v>19</v>
      </c>
      <c r="C18" s="12">
        <f>C6+C7+C8+C9+C11+C12+C13+C15+C16-C14+C10</f>
        <v>0</v>
      </c>
      <c r="F18" s="62" t="s">
        <v>18</v>
      </c>
      <c r="G18" s="62"/>
      <c r="H18" s="62"/>
      <c r="I18" s="2">
        <f>AC36</f>
        <v>0</v>
      </c>
      <c r="L18" s="72" t="str">
        <f>IF(S10=0,"Ext",VLOOKUP("x",regime,2))</f>
        <v>Ext</v>
      </c>
      <c r="M18" s="73"/>
      <c r="AA18" s="52"/>
      <c r="AB18" s="52" t="s">
        <v>31</v>
      </c>
      <c r="AC18" s="54">
        <v>0</v>
      </c>
      <c r="AD18" s="56">
        <f>+AD17</f>
        <v>902</v>
      </c>
      <c r="AE18" s="56">
        <f t="shared" ref="AE18:AF18" si="8">+AE17</f>
        <v>1085</v>
      </c>
      <c r="AF18" s="56">
        <f t="shared" si="8"/>
        <v>1338</v>
      </c>
      <c r="AG18" s="52"/>
      <c r="AH18" s="48"/>
      <c r="AJ18" s="47"/>
      <c r="AK18" s="47"/>
    </row>
    <row r="19" spans="2:37" x14ac:dyDescent="0.25">
      <c r="AA19" s="52"/>
      <c r="AB19" s="52" t="s">
        <v>32</v>
      </c>
      <c r="AC19" s="54">
        <v>0</v>
      </c>
      <c r="AD19" s="56">
        <f t="shared" ref="AD19:AD20" si="9">+AD18</f>
        <v>902</v>
      </c>
      <c r="AE19" s="56">
        <f t="shared" ref="AE19:AE20" si="10">+AE18</f>
        <v>1085</v>
      </c>
      <c r="AF19" s="56">
        <f t="shared" ref="AF19:AF20" si="11">+AF18</f>
        <v>1338</v>
      </c>
      <c r="AG19" s="52"/>
      <c r="AH19" s="48"/>
      <c r="AJ19" s="47"/>
      <c r="AK19" s="47"/>
    </row>
    <row r="20" spans="2:37" ht="15.75" thickBot="1" x14ac:dyDescent="0.3">
      <c r="J20" s="63" t="s">
        <v>45</v>
      </c>
      <c r="K20" s="64"/>
      <c r="L20" s="64"/>
      <c r="M20" s="64"/>
      <c r="N20" s="65"/>
      <c r="AA20" s="52"/>
      <c r="AB20" s="52" t="s">
        <v>33</v>
      </c>
      <c r="AC20" s="54">
        <v>0</v>
      </c>
      <c r="AD20" s="56">
        <f t="shared" si="9"/>
        <v>902</v>
      </c>
      <c r="AE20" s="56">
        <f t="shared" si="10"/>
        <v>1085</v>
      </c>
      <c r="AF20" s="56">
        <f t="shared" si="11"/>
        <v>1338</v>
      </c>
      <c r="AG20" s="52"/>
      <c r="AH20" s="48"/>
      <c r="AJ20" s="47"/>
      <c r="AK20" s="47"/>
    </row>
    <row r="21" spans="2:37" ht="15.75" thickBot="1" x14ac:dyDescent="0.3">
      <c r="B21" s="3" t="s">
        <v>34</v>
      </c>
      <c r="C21" s="13">
        <f>IF(I18=0,0,C18/I18)</f>
        <v>0</v>
      </c>
      <c r="J21" s="4"/>
      <c r="N21" s="5"/>
      <c r="AA21" s="52"/>
      <c r="AB21" s="52"/>
      <c r="AC21" s="52"/>
      <c r="AD21" s="52"/>
      <c r="AE21" s="52"/>
      <c r="AF21" s="52"/>
      <c r="AG21" s="52"/>
      <c r="AH21" s="48"/>
      <c r="AJ21" s="47"/>
      <c r="AK21" s="47"/>
    </row>
    <row r="22" spans="2:37" x14ac:dyDescent="0.25">
      <c r="J22" s="4" t="s">
        <v>65</v>
      </c>
      <c r="K22" s="39" t="str">
        <f>IF(F26="a","a",IF(F27="b","b",IF(F28="c","c",IF(F29="d","d",IF(F30="e",F30,IF(F31="f",F31,IF(F32="g",F32,IF(F33="h",F33,IF(F34="i",F34,IF(F35="j",F35,IF(F36="k",F36,IF(F37="l",F37,IF(F38="m",F38,IF(F39="n",F39,"n"))))))))))))))</f>
        <v>a</v>
      </c>
      <c r="N22" s="19">
        <f>VLOOKUP(K22,coef2,2)</f>
        <v>621</v>
      </c>
      <c r="AA22" s="52"/>
      <c r="AB22" s="52"/>
      <c r="AC22" s="52"/>
      <c r="AD22" s="52"/>
      <c r="AE22" s="52"/>
      <c r="AF22" s="52"/>
      <c r="AG22" s="52"/>
      <c r="AH22" s="48"/>
      <c r="AJ22" s="47"/>
      <c r="AK22" s="47"/>
    </row>
    <row r="23" spans="2:37" x14ac:dyDescent="0.25">
      <c r="C23" s="66" t="s">
        <v>35</v>
      </c>
      <c r="D23" s="67"/>
      <c r="E23" s="67"/>
      <c r="F23" s="68"/>
      <c r="J23" s="4" t="s">
        <v>43</v>
      </c>
      <c r="N23" s="19">
        <f>IF(L18="ext",VLOOKUP(K22,DP,2),IF(L18="dp3",VLOOKUP(K22,DP,3),IF(L18="dp4",VLOOKUP(K22,DP,4),VLOOKUP(K22,DP,5))))</f>
        <v>0</v>
      </c>
      <c r="AA23" s="52"/>
      <c r="AB23" s="52"/>
      <c r="AC23" s="52" t="s">
        <v>9</v>
      </c>
      <c r="AD23" s="52"/>
      <c r="AE23" s="52"/>
      <c r="AF23" s="52"/>
      <c r="AG23" s="52"/>
      <c r="AH23" s="48"/>
      <c r="AJ23" s="47"/>
      <c r="AK23" s="47"/>
    </row>
    <row r="24" spans="2:37" x14ac:dyDescent="0.25">
      <c r="C24" s="69"/>
      <c r="D24" s="70"/>
      <c r="E24" s="35" t="s">
        <v>36</v>
      </c>
      <c r="F24" s="36" t="s">
        <v>34</v>
      </c>
      <c r="J24" s="20"/>
      <c r="K24" s="21"/>
      <c r="L24" s="21"/>
      <c r="M24" s="21"/>
      <c r="N24" s="27"/>
      <c r="AA24" s="52"/>
      <c r="AB24" s="52"/>
      <c r="AC24" s="52"/>
      <c r="AD24" s="52"/>
      <c r="AE24" s="52"/>
      <c r="AF24" s="52"/>
      <c r="AG24" s="52"/>
      <c r="AH24" s="48"/>
      <c r="AJ24" s="47"/>
      <c r="AK24" s="47"/>
    </row>
    <row r="25" spans="2:37" ht="15.75" thickBot="1" x14ac:dyDescent="0.3">
      <c r="C25" s="4"/>
      <c r="E25" s="35" t="s">
        <v>37</v>
      </c>
      <c r="F25" s="36" t="s">
        <v>45</v>
      </c>
      <c r="AA25" s="52"/>
      <c r="AB25" s="52"/>
      <c r="AC25" s="52">
        <f>+IF(G7="x",1,0)</f>
        <v>0</v>
      </c>
      <c r="AD25" s="52" t="s">
        <v>10</v>
      </c>
      <c r="AE25" s="52"/>
      <c r="AF25" s="52"/>
      <c r="AG25" s="52"/>
      <c r="AH25" s="48"/>
      <c r="AJ25" s="47"/>
      <c r="AK25" s="47"/>
    </row>
    <row r="26" spans="2:37" ht="15.75" thickBot="1" x14ac:dyDescent="0.3">
      <c r="C26" s="33">
        <v>2063</v>
      </c>
      <c r="D26" s="34" t="s">
        <v>20</v>
      </c>
      <c r="E26" s="37">
        <v>621</v>
      </c>
      <c r="F26" s="29" t="str">
        <f>IF($C$21&lt;C26,D26,"-")</f>
        <v>A</v>
      </c>
      <c r="G26" s="14" t="str">
        <f>F26</f>
        <v>A</v>
      </c>
      <c r="J26" s="58" t="s">
        <v>59</v>
      </c>
      <c r="K26" s="58"/>
      <c r="L26" s="58"/>
      <c r="M26" s="59"/>
      <c r="N26" s="10">
        <f>N22+N23</f>
        <v>621</v>
      </c>
      <c r="AA26" s="52"/>
      <c r="AB26" s="52"/>
      <c r="AC26" s="52">
        <f>+IF(G8="x",1,0)</f>
        <v>0</v>
      </c>
      <c r="AD26" s="52" t="s">
        <v>11</v>
      </c>
      <c r="AE26" s="52"/>
      <c r="AF26" s="52"/>
      <c r="AG26" s="52"/>
      <c r="AH26" s="48"/>
      <c r="AJ26" s="47"/>
      <c r="AK26" s="47"/>
    </row>
    <row r="27" spans="2:37" x14ac:dyDescent="0.25">
      <c r="C27" s="6">
        <v>2797</v>
      </c>
      <c r="D27" s="7" t="s">
        <v>21</v>
      </c>
      <c r="E27" s="37">
        <v>900</v>
      </c>
      <c r="F27" s="30" t="str">
        <f t="shared" ref="F27:F39" si="12">IF(AND($C$21&lt;C27,$C$21&gt;=C26),D27,"-")</f>
        <v>-</v>
      </c>
      <c r="G27" s="14" t="str">
        <f t="shared" ref="G27:G39" si="13">F27</f>
        <v>-</v>
      </c>
      <c r="AA27" s="52"/>
      <c r="AB27" s="52"/>
      <c r="AC27" s="52">
        <f>+IF(G9="x",1,0)</f>
        <v>0</v>
      </c>
      <c r="AD27" s="52" t="s">
        <v>12</v>
      </c>
      <c r="AE27" s="52"/>
      <c r="AF27" s="52"/>
      <c r="AG27" s="52"/>
      <c r="AH27" s="48"/>
      <c r="AJ27" s="47"/>
      <c r="AK27" s="47"/>
    </row>
    <row r="28" spans="2:37" x14ac:dyDescent="0.25">
      <c r="C28" s="6">
        <v>3491</v>
      </c>
      <c r="D28" s="7" t="s">
        <v>22</v>
      </c>
      <c r="E28" s="37">
        <v>1196</v>
      </c>
      <c r="F28" s="30" t="str">
        <f t="shared" si="12"/>
        <v>-</v>
      </c>
      <c r="G28" s="14" t="str">
        <f t="shared" si="13"/>
        <v>-</v>
      </c>
      <c r="K28" s="15" t="s">
        <v>46</v>
      </c>
      <c r="L28" s="16"/>
      <c r="M28" s="16"/>
      <c r="N28" s="17">
        <f>N22*0.1</f>
        <v>62.1</v>
      </c>
      <c r="S28" s="50"/>
      <c r="AA28" s="52"/>
      <c r="AB28" s="52"/>
      <c r="AC28" s="52">
        <f>+IF(G10="x",1,0)</f>
        <v>0</v>
      </c>
      <c r="AD28" s="52" t="s">
        <v>13</v>
      </c>
      <c r="AE28" s="52"/>
      <c r="AF28" s="52"/>
      <c r="AG28" s="52"/>
      <c r="AH28" s="48"/>
      <c r="AJ28" s="47"/>
      <c r="AK28" s="47"/>
    </row>
    <row r="29" spans="2:37" x14ac:dyDescent="0.25">
      <c r="C29" s="6">
        <v>4182</v>
      </c>
      <c r="D29" s="7" t="s">
        <v>23</v>
      </c>
      <c r="E29" s="37">
        <v>1333</v>
      </c>
      <c r="F29" s="30" t="str">
        <f t="shared" si="12"/>
        <v>-</v>
      </c>
      <c r="G29" s="14" t="str">
        <f t="shared" si="13"/>
        <v>-</v>
      </c>
      <c r="K29" s="4" t="s">
        <v>47</v>
      </c>
      <c r="N29" s="18">
        <f>N22*0.1</f>
        <v>62.1</v>
      </c>
      <c r="AA29" s="52"/>
      <c r="AB29" s="52"/>
      <c r="AC29" s="52">
        <f t="shared" ref="AC29" si="14">+IF(G11="x",1,0)</f>
        <v>0</v>
      </c>
      <c r="AD29" s="52" t="s">
        <v>14</v>
      </c>
      <c r="AE29" s="52"/>
      <c r="AF29" s="52"/>
      <c r="AG29" s="52"/>
      <c r="AH29" s="48"/>
      <c r="AJ29" s="47"/>
      <c r="AK29" s="47"/>
    </row>
    <row r="30" spans="2:37" x14ac:dyDescent="0.25">
      <c r="C30" s="6">
        <v>5601</v>
      </c>
      <c r="D30" s="7" t="s">
        <v>24</v>
      </c>
      <c r="E30" s="37">
        <v>1468</v>
      </c>
      <c r="F30" s="30" t="str">
        <f t="shared" si="12"/>
        <v>-</v>
      </c>
      <c r="G30" s="14" t="str">
        <f t="shared" si="13"/>
        <v>-</v>
      </c>
      <c r="K30" s="4" t="s">
        <v>48</v>
      </c>
      <c r="N30" s="19">
        <f>(N26-N28-N29)*0.125</f>
        <v>62.099999999999994</v>
      </c>
      <c r="AA30" s="52"/>
      <c r="AB30" s="52"/>
      <c r="AC30" s="52">
        <f>+IF(G12="x",2,0)</f>
        <v>0</v>
      </c>
      <c r="AD30" s="52" t="s">
        <v>15</v>
      </c>
      <c r="AE30" s="52"/>
      <c r="AF30" s="52"/>
      <c r="AG30" s="52"/>
      <c r="AH30" s="48"/>
      <c r="AJ30" s="47"/>
      <c r="AK30" s="47"/>
    </row>
    <row r="31" spans="2:37" x14ac:dyDescent="0.25">
      <c r="C31" s="6">
        <v>7011</v>
      </c>
      <c r="D31" s="7" t="s">
        <v>25</v>
      </c>
      <c r="E31" s="37">
        <v>1611</v>
      </c>
      <c r="F31" s="30" t="str">
        <f t="shared" si="12"/>
        <v>-</v>
      </c>
      <c r="G31" s="14" t="str">
        <f t="shared" si="13"/>
        <v>-</v>
      </c>
      <c r="K31" s="4" t="s">
        <v>49</v>
      </c>
      <c r="N31" s="18">
        <f>N30</f>
        <v>62.099999999999994</v>
      </c>
      <c r="AA31" s="52"/>
      <c r="AB31" s="52"/>
      <c r="AC31" s="52">
        <f t="shared" ref="AC31:AC34" si="15">+IF(G13="x",2,0)</f>
        <v>0</v>
      </c>
      <c r="AD31" s="52" t="s">
        <v>61</v>
      </c>
      <c r="AE31" s="52"/>
      <c r="AF31" s="52"/>
      <c r="AG31" s="52"/>
      <c r="AH31" s="48"/>
      <c r="AJ31" s="47"/>
      <c r="AK31" s="47"/>
    </row>
    <row r="32" spans="2:37" x14ac:dyDescent="0.25">
      <c r="C32" s="6">
        <v>8389</v>
      </c>
      <c r="D32" s="7" t="s">
        <v>26</v>
      </c>
      <c r="E32" s="37">
        <v>1773</v>
      </c>
      <c r="F32" s="30" t="str">
        <f t="shared" si="12"/>
        <v>-</v>
      </c>
      <c r="G32" s="14" t="str">
        <f t="shared" si="13"/>
        <v>-</v>
      </c>
      <c r="K32" s="4" t="s">
        <v>50</v>
      </c>
      <c r="N32" s="18">
        <f t="shared" ref="N32:N37" si="16">N31</f>
        <v>62.099999999999994</v>
      </c>
      <c r="AA32" s="52"/>
      <c r="AB32" s="52"/>
      <c r="AC32" s="52">
        <f t="shared" si="15"/>
        <v>0</v>
      </c>
      <c r="AD32" s="52" t="s">
        <v>62</v>
      </c>
      <c r="AE32" s="52"/>
      <c r="AF32" s="52"/>
      <c r="AG32" s="52"/>
      <c r="AH32" s="48"/>
      <c r="AJ32" s="47"/>
      <c r="AK32" s="47"/>
    </row>
    <row r="33" spans="3:37" x14ac:dyDescent="0.25">
      <c r="C33" s="6">
        <v>9801</v>
      </c>
      <c r="D33" s="7" t="s">
        <v>27</v>
      </c>
      <c r="E33" s="37">
        <v>1873</v>
      </c>
      <c r="F33" s="30" t="str">
        <f t="shared" si="12"/>
        <v>-</v>
      </c>
      <c r="G33" s="14" t="str">
        <f t="shared" si="13"/>
        <v>-</v>
      </c>
      <c r="K33" s="4" t="s">
        <v>51</v>
      </c>
      <c r="N33" s="18">
        <f t="shared" si="16"/>
        <v>62.099999999999994</v>
      </c>
      <c r="AA33" s="52"/>
      <c r="AB33" s="52"/>
      <c r="AC33" s="52">
        <f t="shared" si="15"/>
        <v>0</v>
      </c>
      <c r="AD33" s="52" t="s">
        <v>63</v>
      </c>
      <c r="AE33" s="52"/>
      <c r="AF33" s="52"/>
      <c r="AG33" s="52"/>
      <c r="AH33" s="48"/>
      <c r="AJ33" s="47"/>
      <c r="AK33" s="47"/>
    </row>
    <row r="34" spans="3:37" x14ac:dyDescent="0.25">
      <c r="C34" s="6">
        <v>11216</v>
      </c>
      <c r="D34" s="7" t="s">
        <v>28</v>
      </c>
      <c r="E34" s="37">
        <v>2097</v>
      </c>
      <c r="F34" s="30" t="str">
        <f t="shared" si="12"/>
        <v>-</v>
      </c>
      <c r="G34" s="14" t="str">
        <f t="shared" si="13"/>
        <v>-</v>
      </c>
      <c r="K34" s="4" t="s">
        <v>52</v>
      </c>
      <c r="N34" s="18">
        <f t="shared" si="16"/>
        <v>62.099999999999994</v>
      </c>
      <c r="AA34" s="52"/>
      <c r="AB34" s="52"/>
      <c r="AC34" s="52">
        <f t="shared" si="15"/>
        <v>0</v>
      </c>
      <c r="AD34" s="52" t="s">
        <v>64</v>
      </c>
      <c r="AE34" s="52"/>
      <c r="AF34" s="52"/>
      <c r="AG34" s="52"/>
      <c r="AH34" s="48"/>
      <c r="AJ34" s="47"/>
      <c r="AK34" s="47"/>
    </row>
    <row r="35" spans="3:37" x14ac:dyDescent="0.25">
      <c r="C35" s="6">
        <v>12617</v>
      </c>
      <c r="D35" s="7" t="s">
        <v>29</v>
      </c>
      <c r="E35" s="37">
        <v>2279</v>
      </c>
      <c r="F35" s="30" t="str">
        <f t="shared" si="12"/>
        <v>-</v>
      </c>
      <c r="G35" s="14" t="str">
        <f t="shared" si="13"/>
        <v>-</v>
      </c>
      <c r="K35" s="4" t="s">
        <v>53</v>
      </c>
      <c r="N35" s="18">
        <f t="shared" si="16"/>
        <v>62.099999999999994</v>
      </c>
      <c r="AA35" s="52"/>
      <c r="AB35" s="52"/>
      <c r="AC35" s="52"/>
      <c r="AD35" s="52"/>
      <c r="AE35" s="52"/>
      <c r="AF35" s="52"/>
      <c r="AG35" s="52"/>
      <c r="AH35" s="48"/>
      <c r="AJ35" s="47"/>
      <c r="AK35" s="47"/>
    </row>
    <row r="36" spans="3:37" x14ac:dyDescent="0.25">
      <c r="C36" s="6">
        <v>14007</v>
      </c>
      <c r="D36" s="7" t="s">
        <v>30</v>
      </c>
      <c r="E36" s="37">
        <v>2338</v>
      </c>
      <c r="F36" s="30" t="str">
        <f t="shared" si="12"/>
        <v>-</v>
      </c>
      <c r="G36" s="14" t="str">
        <f t="shared" si="13"/>
        <v>-</v>
      </c>
      <c r="K36" s="4" t="s">
        <v>54</v>
      </c>
      <c r="N36" s="18">
        <f t="shared" si="16"/>
        <v>62.099999999999994</v>
      </c>
      <c r="AA36" s="52"/>
      <c r="AB36" s="52"/>
      <c r="AC36" s="52">
        <f>SUM(AC25:AC35)</f>
        <v>0</v>
      </c>
      <c r="AD36" s="52"/>
      <c r="AE36" s="52"/>
      <c r="AF36" s="52"/>
      <c r="AG36" s="52"/>
      <c r="AH36" s="48"/>
    </row>
    <row r="37" spans="3:37" x14ac:dyDescent="0.25">
      <c r="C37" s="6">
        <v>15359</v>
      </c>
      <c r="D37" s="7" t="s">
        <v>31</v>
      </c>
      <c r="E37" s="37">
        <v>2528</v>
      </c>
      <c r="F37" s="30" t="str">
        <f t="shared" si="12"/>
        <v>-</v>
      </c>
      <c r="G37" s="14" t="str">
        <f t="shared" si="13"/>
        <v>-</v>
      </c>
      <c r="K37" s="4" t="s">
        <v>55</v>
      </c>
      <c r="N37" s="18">
        <f t="shared" si="16"/>
        <v>62.099999999999994</v>
      </c>
      <c r="AA37" s="52"/>
      <c r="AB37" s="52"/>
      <c r="AC37" s="52"/>
      <c r="AD37" s="52"/>
      <c r="AE37" s="52"/>
      <c r="AF37" s="52"/>
      <c r="AG37" s="52"/>
      <c r="AH37" s="48"/>
    </row>
    <row r="38" spans="3:37" x14ac:dyDescent="0.25">
      <c r="C38" s="6">
        <v>18018</v>
      </c>
      <c r="D38" s="7" t="s">
        <v>32</v>
      </c>
      <c r="E38" s="37">
        <v>2643</v>
      </c>
      <c r="F38" s="30" t="str">
        <f t="shared" si="12"/>
        <v>-</v>
      </c>
      <c r="G38" s="14" t="str">
        <f t="shared" si="13"/>
        <v>-</v>
      </c>
      <c r="K38" s="4"/>
      <c r="N38" s="5"/>
      <c r="AA38" s="52"/>
      <c r="AB38" s="52"/>
      <c r="AC38" s="52"/>
      <c r="AD38" s="52"/>
      <c r="AE38" s="52"/>
      <c r="AF38" s="52"/>
      <c r="AG38" s="52"/>
      <c r="AH38" s="48"/>
    </row>
    <row r="39" spans="3:37" x14ac:dyDescent="0.25">
      <c r="C39" s="8">
        <v>1000000</v>
      </c>
      <c r="D39" s="9" t="s">
        <v>33</v>
      </c>
      <c r="E39" s="38">
        <v>2678</v>
      </c>
      <c r="F39" s="31" t="str">
        <f t="shared" si="12"/>
        <v>-</v>
      </c>
      <c r="G39" s="14" t="str">
        <f t="shared" si="13"/>
        <v>-</v>
      </c>
      <c r="K39" s="22" t="s">
        <v>57</v>
      </c>
      <c r="L39" s="23"/>
      <c r="M39" s="23"/>
      <c r="N39" s="60">
        <f>SUM(N28:N38)</f>
        <v>621.00000000000011</v>
      </c>
      <c r="AA39" s="52"/>
      <c r="AB39" s="52"/>
      <c r="AC39" s="52"/>
      <c r="AD39" s="52"/>
      <c r="AE39" s="52"/>
      <c r="AF39" s="52"/>
      <c r="AG39" s="52"/>
      <c r="AH39" s="48"/>
    </row>
    <row r="40" spans="3:37" x14ac:dyDescent="0.25">
      <c r="K40" s="24" t="s">
        <v>56</v>
      </c>
      <c r="L40" s="25"/>
      <c r="M40" s="25"/>
      <c r="N40" s="61"/>
      <c r="AA40" s="52"/>
      <c r="AB40" s="52"/>
      <c r="AC40" s="52"/>
      <c r="AD40" s="52"/>
      <c r="AE40" s="52"/>
      <c r="AF40" s="52"/>
      <c r="AG40" s="52"/>
      <c r="AH40" s="48"/>
    </row>
  </sheetData>
  <sheetProtection algorithmName="SHA-512" hashValue="UbHjWeWG/qRjksxFTaWYIavttEkiukF5iGbCo3y+RDdrQNaCmveCo5TJb1+YaDW0oy10DGf4OWaXVrOz37+BJw==" saltValue="Z++KmcwgmNLoeHnj/Jgs+Q==" spinCount="100000" sheet="1" selectLockedCells="1"/>
  <mergeCells count="14">
    <mergeCell ref="A2:M2"/>
    <mergeCell ref="J26:M26"/>
    <mergeCell ref="N39:N40"/>
    <mergeCell ref="F18:H18"/>
    <mergeCell ref="B1:N1"/>
    <mergeCell ref="J20:N20"/>
    <mergeCell ref="C23:F23"/>
    <mergeCell ref="C24:D24"/>
    <mergeCell ref="M9:N9"/>
    <mergeCell ref="M10:N10"/>
    <mergeCell ref="M11:N11"/>
    <mergeCell ref="M12:N12"/>
    <mergeCell ref="L6:N6"/>
    <mergeCell ref="L18:M18"/>
  </mergeCells>
  <conditionalFormatting sqref="E26:E39">
    <cfRule type="expression" priority="1">
      <formula>F26="-"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6E11ED19-E360-45DC-898B-79EFF9AC19F1}">
            <xm:f>NOT(ISERROR(SEARCH("-",F26)))</xm:f>
            <xm:f>"-"</xm:f>
            <x14:dxf>
              <fill>
                <patternFill>
                  <bgColor theme="0"/>
                </patternFill>
              </fill>
            </x14:dxf>
          </x14:cfRule>
          <xm:sqref>F26:F39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Feuil1</vt:lpstr>
      <vt:lpstr>Coef</vt:lpstr>
      <vt:lpstr>coef2</vt:lpstr>
      <vt:lpstr>coef3</vt:lpstr>
      <vt:lpstr>coef4</vt:lpstr>
      <vt:lpstr>DP</vt:lpstr>
      <vt:lpstr>Qoef</vt:lpstr>
      <vt:lpstr>regime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Delafontaine</dc:creator>
  <cp:lastModifiedBy>Eric DELAFONTAINE</cp:lastModifiedBy>
  <cp:lastPrinted>2018-06-22T14:04:19Z</cp:lastPrinted>
  <dcterms:created xsi:type="dcterms:W3CDTF">2016-06-17T12:06:29Z</dcterms:created>
  <dcterms:modified xsi:type="dcterms:W3CDTF">2024-12-10T08:05:39Z</dcterms:modified>
</cp:coreProperties>
</file>